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SIIBOP\BOPiPO\Estrategia_Planificacio\Objectius_Pla_estrategic\2023-2026\OSIIBOP\Integritat_Transparencia\2025\MicroStrategy_viatges_DIBA\"/>
    </mc:Choice>
  </mc:AlternateContent>
  <xr:revisionPtr revIDLastSave="0" documentId="8_{290ACDE9-A3B0-4313-8891-FEED41E574A3}" xr6:coauthVersionLast="47" xr6:coauthVersionMax="47" xr10:uidLastSave="{00000000-0000-0000-0000-000000000000}"/>
  <bookViews>
    <workbookView xWindow="-108" yWindow="-108" windowWidth="23256" windowHeight="12456" tabRatio="484" xr2:uid="{14347D6C-99CF-4D2E-8F6A-95E572452F14}"/>
  </bookViews>
  <sheets>
    <sheet name="Total " sheetId="7" r:id="rId1"/>
  </sheets>
  <definedNames>
    <definedName name="_xlnm._FilterDatabase" localSheetId="0" hidden="1">'Total '!$A$3:$K$84</definedName>
    <definedName name="_xlnm.Print_Titles" localSheetId="0">'Total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7" l="1"/>
  <c r="I16" i="7"/>
  <c r="K16" i="7" l="1"/>
  <c r="K83" i="7" l="1"/>
  <c r="K84" i="7"/>
  <c r="K77" i="7"/>
  <c r="I78" i="7"/>
  <c r="K78" i="7"/>
  <c r="K76" i="7"/>
  <c r="K79" i="7"/>
  <c r="K80" i="7"/>
  <c r="K69" i="7"/>
  <c r="E67" i="7"/>
  <c r="K67" i="7" s="1"/>
  <c r="E82" i="7"/>
  <c r="K82" i="7"/>
  <c r="K66" i="7"/>
  <c r="K52" i="7"/>
  <c r="K65" i="7"/>
  <c r="K81" i="7"/>
  <c r="K62" i="7"/>
  <c r="J63" i="7"/>
  <c r="I63" i="7"/>
  <c r="K71" i="7"/>
  <c r="K60" i="7"/>
  <c r="K75" i="7"/>
  <c r="K74" i="7"/>
  <c r="K72" i="7"/>
  <c r="K70" i="7"/>
  <c r="K59" i="7"/>
  <c r="E64" i="7"/>
  <c r="K64" i="7"/>
  <c r="K73" i="7"/>
  <c r="K61" i="7"/>
  <c r="K54" i="7"/>
  <c r="K57" i="7"/>
  <c r="K56" i="7"/>
  <c r="K53" i="7"/>
  <c r="K51" i="7"/>
  <c r="E68" i="7"/>
  <c r="K68" i="7" s="1"/>
  <c r="E55" i="7"/>
  <c r="K55" i="7" s="1"/>
  <c r="I50" i="7"/>
  <c r="E50" i="7"/>
  <c r="F49" i="7"/>
  <c r="E49" i="7"/>
  <c r="K48" i="7"/>
  <c r="K46" i="7"/>
  <c r="K42" i="7"/>
  <c r="K47" i="7"/>
  <c r="K43" i="7"/>
  <c r="K44" i="7"/>
  <c r="K45" i="7"/>
  <c r="K41" i="7"/>
  <c r="K58" i="7"/>
  <c r="K39" i="7"/>
  <c r="K38" i="7"/>
  <c r="K37" i="7"/>
  <c r="J34" i="7"/>
  <c r="F34" i="7"/>
  <c r="E34" i="7"/>
  <c r="K40" i="7"/>
  <c r="K32" i="7"/>
  <c r="K33" i="7"/>
  <c r="J28" i="7"/>
  <c r="F28" i="7"/>
  <c r="E28" i="7"/>
  <c r="K26" i="7"/>
  <c r="K27" i="7"/>
  <c r="F29" i="7"/>
  <c r="E29" i="7"/>
  <c r="F36" i="7"/>
  <c r="E36" i="7"/>
  <c r="K36" i="7" s="1"/>
  <c r="F30" i="7"/>
  <c r="E30" i="7"/>
  <c r="F31" i="7"/>
  <c r="E31" i="7"/>
  <c r="K35" i="7"/>
  <c r="K18" i="7"/>
  <c r="E20" i="7"/>
  <c r="K20" i="7" s="1"/>
  <c r="I21" i="7"/>
  <c r="F21" i="7"/>
  <c r="E21" i="7"/>
  <c r="K22" i="7"/>
  <c r="K19" i="7"/>
  <c r="K24" i="7"/>
  <c r="K25" i="7"/>
  <c r="K14" i="7"/>
  <c r="I15" i="7"/>
  <c r="G15" i="7"/>
  <c r="G12" i="7"/>
  <c r="K12" i="7" s="1"/>
  <c r="K13" i="7"/>
  <c r="K17" i="7"/>
  <c r="K7" i="7"/>
  <c r="F9" i="7"/>
  <c r="K9" i="7" s="1"/>
  <c r="I10" i="7"/>
  <c r="F10" i="7"/>
  <c r="K8" i="7"/>
  <c r="K11" i="7"/>
  <c r="K5" i="7"/>
  <c r="K4" i="7"/>
  <c r="K6" i="7"/>
  <c r="K29" i="7"/>
  <c r="K15" i="7" l="1"/>
  <c r="K63" i="7"/>
  <c r="K30" i="7"/>
  <c r="K31" i="7"/>
  <c r="K10" i="7"/>
  <c r="K50" i="7"/>
  <c r="K28" i="7"/>
  <c r="K21" i="7"/>
  <c r="K34" i="7"/>
  <c r="K49" i="7"/>
</calcChain>
</file>

<file path=xl/sharedStrings.xml><?xml version="1.0" encoding="utf-8"?>
<sst xmlns="http://schemas.openxmlformats.org/spreadsheetml/2006/main" count="255" uniqueCount="121">
  <si>
    <t>Motiu</t>
  </si>
  <si>
    <t>Lloc</t>
  </si>
  <si>
    <t>Import Total</t>
  </si>
  <si>
    <t>Taxi</t>
  </si>
  <si>
    <t>Data Inici viatge</t>
  </si>
  <si>
    <t>Càrrec</t>
  </si>
  <si>
    <t>Presidenta</t>
  </si>
  <si>
    <t>Madrid</t>
  </si>
  <si>
    <t>Coordinador General</t>
  </si>
  <si>
    <t>Interventor General</t>
  </si>
  <si>
    <t>Diputada delegada de Turisme</t>
  </si>
  <si>
    <t>Sevilla</t>
  </si>
  <si>
    <t>President delegat Àrea de Cultura</t>
  </si>
  <si>
    <t>Valencia</t>
  </si>
  <si>
    <t>Assistir i intervenir en el Congrès Nacional de Medi Ambient</t>
  </si>
  <si>
    <t>Directora del Gabinet de la Presidència</t>
  </si>
  <si>
    <t>Assistència a la Jornada d'Infraestructures de les Xarxes, Inversions i Energies Renovables</t>
  </si>
  <si>
    <t>Assistència a la Fira Internacional de Turisme (FITUR) 2025</t>
  </si>
  <si>
    <t>Visita a la Diputació de Bizkaia percelebrar diferents reunions per conèixer iniciatives d'interès en l'àmbit econòmic, l'ocupació, el turisme i el comerç.</t>
  </si>
  <si>
    <t>Bilbao</t>
  </si>
  <si>
    <t>Assistència al Foro Urbano Mundial (Wuf12) El Cairo (Egipte)</t>
  </si>
  <si>
    <t>Secretaria General</t>
  </si>
  <si>
    <t>Sessió de la Comissió de la Condició Jurídica i Social de la Dona</t>
  </si>
  <si>
    <t>Nova York</t>
  </si>
  <si>
    <t>80è Aniversari alliberament Mauthausen</t>
  </si>
  <si>
    <t>Diputada delegada Memòria Democràtica</t>
  </si>
  <si>
    <t>Foro Mundial de Ciudades y Territorios de Paz</t>
  </si>
  <si>
    <t>Vicepresidenta 1a</t>
  </si>
  <si>
    <t>Guadalajara - Ciutat de Mèxic</t>
  </si>
  <si>
    <t>Reunió amb el Govern Basc</t>
  </si>
  <si>
    <t>Vitoria</t>
  </si>
  <si>
    <t>VII CumbreIberoamericana de Agendes Locals de Género i XV Congreso Iberoamaricano de Municipalistas</t>
  </si>
  <si>
    <t>Viatge a Mauthausen</t>
  </si>
  <si>
    <t>Còrdoba</t>
  </si>
  <si>
    <t>XII Edición del Premio Progreso</t>
  </si>
  <si>
    <t>Diputada PSC - Membre Comissió Informativa de Desenv. Econòmic i Turisme</t>
  </si>
  <si>
    <t>Jornada Inteligewncia Artificial en la Administración Pública que organitza la FDGL</t>
  </si>
  <si>
    <t>Màlaga</t>
  </si>
  <si>
    <t>IV Congés Sobre Control Intern Local CCIL, Trasllats, allotjament, dinars i sopars</t>
  </si>
  <si>
    <t>Cloenda del projecte: Erasmus + Youth Monitor-local and regional public polley monitor for youth</t>
  </si>
  <si>
    <t>Diputat delegat de Joventut</t>
  </si>
  <si>
    <t>Oporto</t>
  </si>
  <si>
    <t>Visita a Madrid Metrópoli</t>
  </si>
  <si>
    <t>Visita a la Direcció de Carreteres de la Diputació de València</t>
  </si>
  <si>
    <t>Conferència sobre el finançament del desenvolupament i Ass. Mundial de Governs Locals i Regionals</t>
  </si>
  <si>
    <t>New York</t>
  </si>
  <si>
    <t>Fòrum Polític d'alt Nivell sobre Desenvolupament Sostenible (HLPF)</t>
  </si>
  <si>
    <t>Assistir a la 17a. Etapa del Tour de França de Pau a Superbagneres</t>
  </si>
  <si>
    <t>Diputat adjunt d'Esports i Activitat Física</t>
  </si>
  <si>
    <t>França</t>
  </si>
  <si>
    <t>Paris (França)</t>
  </si>
  <si>
    <t>Assistència al Comitè del Pacte d'Alcaldies (EU COM Board)</t>
  </si>
  <si>
    <t>Assistència a la 30 Conferència de las Partes (COP30)</t>
  </si>
  <si>
    <t>Brasil</t>
  </si>
  <si>
    <t>Participar a l'estada formativa per a electes locals de la província de Barcelona</t>
  </si>
  <si>
    <t>A Coruña</t>
  </si>
  <si>
    <t>Assistència a la Convenció de tardor sobre la visualització de la cogovernança democràtica (Fall Convening on envisioning democratic co-governance)</t>
  </si>
  <si>
    <t>Setmana Europea de les Regions i les Ciutats</t>
  </si>
  <si>
    <t>Setmana Europea de les Regions i les Ciutats (EWRC)</t>
  </si>
  <si>
    <t>III Fòrum Urbà d'Espanya</t>
  </si>
  <si>
    <t xml:space="preserve">Visita d'electes i personal tècnic, organitzada per la Gerència de Serveis de Comerç de l'Àrea de Comerç, Consum i Salut Pública, amb membres de la CIS i municipis de la demarcació de Barcelona, per descobrir els seus mercats de Nadal i l'oferta comercial, </t>
  </si>
  <si>
    <t>Presentació oficial dels recorreguts masculí i femení del Tour de France 2026</t>
  </si>
  <si>
    <t>Congraso Red de Ciudades que Caminan 2025</t>
  </si>
  <si>
    <t>Diputat delegat de Mobilitat Sostenible</t>
  </si>
  <si>
    <t>Cadis</t>
  </si>
  <si>
    <t>Diputada delegada de Comerç i Consum</t>
  </si>
  <si>
    <t>Entrega de Premis ESSA: Candidatura Escolta Jove</t>
  </si>
  <si>
    <t>Reunión de la Comisión de Diputaciones Provinciales, Cabildos y Consells Insulars - FEMP</t>
  </si>
  <si>
    <t>Jaen</t>
  </si>
  <si>
    <t>III Foro Urbano de España</t>
  </si>
  <si>
    <t>Assistència IV Observatorio ODS</t>
  </si>
  <si>
    <t>Congrés Internacional de Memòria i Democràcia</t>
  </si>
  <si>
    <t>Direccions generals de carreteres i turisme i visita als Miradors in Situ</t>
  </si>
  <si>
    <t>Pamplona</t>
  </si>
  <si>
    <t>Assistència a la Fira de Turisme - FITUR 2026</t>
  </si>
  <si>
    <t>Estrena Obra de Teatre, Francisco Ferrer: ¡Viva la Escuela Moderna!</t>
  </si>
  <si>
    <t>39a Edición Feria internacional del Libro de Guadalajara</t>
  </si>
  <si>
    <t>Visita escoles La Bressola a Perpinyà(França).
Visita a centres educatius de la Bressola per tal de conèixer el model d'immersió lingüística i pedagògica a la Catalunya Nord. La Diputació de Barcelona contribueix econòmicament al finançament de les escoles de la Bressola a la Catalunya Nord.</t>
  </si>
  <si>
    <t>Diputada adjunta Àrea d'Educació</t>
  </si>
  <si>
    <t>Assistència a la Fira Paysalia</t>
  </si>
  <si>
    <t>Vicepresident 4t i diputat delegat d'Infraestructures, Equipament i Patrimoni Arquitèctonic</t>
  </si>
  <si>
    <t>Reunió anual del Patronat de la Fundació Princesa de Girona</t>
  </si>
  <si>
    <t>FITUR 2026 - Fira Internacional de Turisme</t>
  </si>
  <si>
    <t>Desplaçament
(Viatge)</t>
  </si>
  <si>
    <t>Dietes
(Manuntenció</t>
  </si>
  <si>
    <t>Allotjament
(Hotel)</t>
  </si>
  <si>
    <t>Lloguer
Vehicles,
parkings
etc.</t>
  </si>
  <si>
    <t>Desp. Protocolàries</t>
  </si>
  <si>
    <t>Assistència al VI Foro Mundial de Desarrollo Económico Local.</t>
  </si>
  <si>
    <t>Diputada presidenta delegada Àrea Urbanisme, Habitatge i Reg. Urbana</t>
  </si>
  <si>
    <t>Diputat adjunt Àrea Desenvolupament Econòmic i Turisme</t>
  </si>
  <si>
    <t>Diputat adjunt Àrea de Comerç, Consum i Salut Pública</t>
  </si>
  <si>
    <t>Diputat president Àrea Climàtica i Transc. Energètica i delegat de Participació</t>
  </si>
  <si>
    <t>President Àrea Infraestructures i Territori</t>
  </si>
  <si>
    <t>Presidenta Àrea Desenvolupament Econòmic i Turisme</t>
  </si>
  <si>
    <t>Presidenta Àrea De Sostenibilitat Social, Cicle de Vida i Comunitat</t>
  </si>
  <si>
    <t>President Àrea de Comerç, Consum i Salut Pública</t>
  </si>
  <si>
    <t>Visita a la Diputació de Bizkaia  per conèixer iniciatives d'interès en l'àmbit econòmic, l'ocupació, el turisme i el comerç.</t>
  </si>
  <si>
    <t>President Àrea d'Infraestructures i Territori</t>
  </si>
  <si>
    <t>Festival Cultura Viva Comunitária de Guadalajara (Mèxic)</t>
  </si>
  <si>
    <t>Montevideo (Uruguai)</t>
  </si>
  <si>
    <t>Munich (Alemanya)</t>
  </si>
  <si>
    <t>New York (Estats Units)</t>
  </si>
  <si>
    <t>El Cairo (Egipte)</t>
  </si>
  <si>
    <t>Palma de Mallorca</t>
  </si>
  <si>
    <t>Madrid - Palma de Mallorca</t>
  </si>
  <si>
    <t>Mauthausen (Àustria)</t>
  </si>
  <si>
    <t>Zapopan (Mèxic)</t>
  </si>
  <si>
    <t>Brussel·les</t>
  </si>
  <si>
    <t>Guadalajara - Jalisco Mexico</t>
  </si>
  <si>
    <t>Brussel·les - Durbuy</t>
  </si>
  <si>
    <t>Lió (França)</t>
  </si>
  <si>
    <t>Perpinyà (França)</t>
  </si>
  <si>
    <t>DESPESES VIATGES FORA DE CATALUNYA DE CÀRRECS ELECTES I ALTA DIRECCIÓ. PAGADES PER LA DSP - 2025</t>
  </si>
  <si>
    <t>Vicepresidenta 5a i Presidenta Àrea de Feminisme i Igualtat</t>
  </si>
  <si>
    <t>President delegat de l'Àrea d'Educació</t>
  </si>
  <si>
    <t>Diputada delegada Relacions Internacionals i Agenda 2030 (Vicepresidència 6a)</t>
  </si>
  <si>
    <t>VI conferencia de Presidencias de Diputaciones Provinciales, Cabildos i Consejos Insulares</t>
  </si>
  <si>
    <t>VI Foro Mundial de Desarrollo Económico Local</t>
  </si>
  <si>
    <t>Diputada adjunta Àrea de Feminisme i Igualtat</t>
  </si>
  <si>
    <t>Grand Départ del Tour de França 2026, a Paris (França)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</si>
</sst>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5F43-2169-405C-96CF-6329404C8AB8}">
  <dimension ref="A1:N84"/>
  <sheetViews>
    <sheetView tabSelected="1" zoomScale="96" zoomScaleNormal="96" workbookViewId="0">
      <pane ySplit="3" topLeftCell="A4" activePane="bottomLeft" state="frozen"/>
      <selection pane="bottomLeft" activeCell="A3" sqref="A3"/>
    </sheetView>
  </sheetViews>
  <sheetFormatPr defaultColWidth="9.109375" defaultRowHeight="13.2" x14ac:dyDescent="0.25"/>
  <cols>
    <col min="1" max="1" width="10.88671875" style="1" customWidth="1"/>
    <col min="2" max="2" width="30.33203125" style="1" customWidth="1"/>
    <col min="3" max="3" width="10.88671875" style="1" customWidth="1"/>
    <col min="4" max="4" width="54.88671875" style="5" customWidth="1"/>
    <col min="5" max="5" width="14.6640625" style="4" customWidth="1"/>
    <col min="6" max="6" width="11.88671875" style="3" customWidth="1"/>
    <col min="7" max="7" width="14.33203125" style="3" customWidth="1"/>
    <col min="8" max="8" width="9.44140625" style="3" customWidth="1"/>
    <col min="9" max="9" width="10.44140625" style="3" customWidth="1"/>
    <col min="10" max="10" width="13.33203125" style="3" customWidth="1"/>
    <col min="11" max="11" width="11.109375" style="3" customWidth="1"/>
    <col min="12" max="16384" width="9.109375" style="1"/>
  </cols>
  <sheetData>
    <row r="1" spans="1:14" ht="24.75" customHeight="1" thickBot="1" x14ac:dyDescent="0.3">
      <c r="A1" s="12" t="s">
        <v>113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4" ht="6.75" customHeight="1" thickTop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4" s="2" customFormat="1" ht="53.4" thickBot="1" x14ac:dyDescent="0.3">
      <c r="A3" s="10" t="s">
        <v>4</v>
      </c>
      <c r="B3" s="10" t="s">
        <v>5</v>
      </c>
      <c r="C3" s="10" t="s">
        <v>1</v>
      </c>
      <c r="D3" s="10" t="s">
        <v>0</v>
      </c>
      <c r="E3" s="10" t="s">
        <v>83</v>
      </c>
      <c r="F3" s="10" t="s">
        <v>85</v>
      </c>
      <c r="G3" s="10" t="s">
        <v>84</v>
      </c>
      <c r="H3" s="10" t="s">
        <v>3</v>
      </c>
      <c r="I3" s="10" t="s">
        <v>86</v>
      </c>
      <c r="J3" s="11" t="s">
        <v>87</v>
      </c>
      <c r="K3" s="10" t="s">
        <v>2</v>
      </c>
    </row>
    <row r="4" spans="1:14" s="2" customFormat="1" ht="39.6" x14ac:dyDescent="0.25">
      <c r="A4" s="17">
        <v>45596</v>
      </c>
      <c r="B4" s="14" t="s">
        <v>116</v>
      </c>
      <c r="C4" s="14" t="s">
        <v>103</v>
      </c>
      <c r="D4" s="14" t="s">
        <v>20</v>
      </c>
      <c r="E4" s="8">
        <v>0</v>
      </c>
      <c r="F4" s="8">
        <v>0</v>
      </c>
      <c r="G4" s="8">
        <v>0</v>
      </c>
      <c r="H4" s="8">
        <v>0</v>
      </c>
      <c r="I4" s="8">
        <v>60</v>
      </c>
      <c r="J4" s="8">
        <v>0</v>
      </c>
      <c r="K4" s="8">
        <f>E4+F4+G4+H4+I4+J4</f>
        <v>60</v>
      </c>
      <c r="N4" s="7"/>
    </row>
    <row r="5" spans="1:14" s="2" customFormat="1" ht="26.4" x14ac:dyDescent="0.25">
      <c r="A5" s="17">
        <v>45616</v>
      </c>
      <c r="B5" s="14" t="s">
        <v>93</v>
      </c>
      <c r="C5" s="14" t="s">
        <v>7</v>
      </c>
      <c r="D5" s="14" t="s">
        <v>16</v>
      </c>
      <c r="E5" s="8"/>
      <c r="F5" s="8"/>
      <c r="G5" s="8">
        <v>130</v>
      </c>
      <c r="H5" s="8">
        <v>0</v>
      </c>
      <c r="I5" s="8">
        <v>0</v>
      </c>
      <c r="J5" s="8">
        <v>0</v>
      </c>
      <c r="K5" s="8">
        <f>E5+F5+G5+H5+I5+J5</f>
        <v>130</v>
      </c>
      <c r="N5" s="7"/>
    </row>
    <row r="6" spans="1:14" s="2" customFormat="1" ht="39.6" x14ac:dyDescent="0.25">
      <c r="A6" s="17">
        <v>45627</v>
      </c>
      <c r="B6" s="14" t="s">
        <v>92</v>
      </c>
      <c r="C6" s="14" t="s">
        <v>7</v>
      </c>
      <c r="D6" s="14" t="s">
        <v>14</v>
      </c>
      <c r="E6" s="8">
        <v>0</v>
      </c>
      <c r="F6" s="8">
        <v>152.44</v>
      </c>
      <c r="G6" s="8">
        <v>79.540000000000006</v>
      </c>
      <c r="H6" s="8">
        <v>66.95</v>
      </c>
      <c r="I6" s="8">
        <v>0</v>
      </c>
      <c r="J6" s="8">
        <v>0</v>
      </c>
      <c r="K6" s="8">
        <f>E6+F6+G6+H6+I6+J6</f>
        <v>298.93</v>
      </c>
      <c r="N6" s="7"/>
    </row>
    <row r="7" spans="1:14" s="2" customFormat="1" x14ac:dyDescent="0.25">
      <c r="A7" s="17">
        <v>45678</v>
      </c>
      <c r="B7" s="14" t="s">
        <v>10</v>
      </c>
      <c r="C7" s="14" t="s">
        <v>7</v>
      </c>
      <c r="D7" s="14" t="s">
        <v>17</v>
      </c>
      <c r="E7" s="8">
        <v>0</v>
      </c>
      <c r="F7" s="8">
        <v>0</v>
      </c>
      <c r="G7" s="8">
        <v>0</v>
      </c>
      <c r="H7" s="8">
        <v>90.05</v>
      </c>
      <c r="I7" s="8">
        <v>0</v>
      </c>
      <c r="J7" s="8">
        <v>112.3</v>
      </c>
      <c r="K7" s="8">
        <f>E7+F7+G7+H7+I7+J7</f>
        <v>202.35</v>
      </c>
      <c r="N7" s="7"/>
    </row>
    <row r="8" spans="1:14" s="2" customFormat="1" ht="39.6" x14ac:dyDescent="0.25">
      <c r="A8" s="17">
        <v>45678</v>
      </c>
      <c r="B8" s="14" t="s">
        <v>90</v>
      </c>
      <c r="C8" s="14" t="s">
        <v>7</v>
      </c>
      <c r="D8" s="14" t="s">
        <v>17</v>
      </c>
      <c r="E8" s="8">
        <v>138.1</v>
      </c>
      <c r="F8" s="8">
        <v>720.27</v>
      </c>
      <c r="G8" s="8">
        <v>0</v>
      </c>
      <c r="H8" s="8">
        <v>121.65</v>
      </c>
      <c r="I8" s="8">
        <v>0</v>
      </c>
      <c r="J8" s="8">
        <v>0</v>
      </c>
      <c r="K8" s="8">
        <f>E8+F8+G8+H8+I8+J8</f>
        <v>980.02</v>
      </c>
      <c r="N8" s="7"/>
    </row>
    <row r="9" spans="1:14" s="2" customFormat="1" ht="26.4" x14ac:dyDescent="0.25">
      <c r="A9" s="17">
        <v>45678</v>
      </c>
      <c r="B9" s="14" t="s">
        <v>15</v>
      </c>
      <c r="C9" s="14" t="s">
        <v>7</v>
      </c>
      <c r="D9" s="14" t="s">
        <v>17</v>
      </c>
      <c r="E9" s="8">
        <v>49.05</v>
      </c>
      <c r="F9" s="8">
        <f>496.44+371.88</f>
        <v>868.31999999999994</v>
      </c>
      <c r="G9" s="8">
        <v>0</v>
      </c>
      <c r="H9" s="8">
        <v>0</v>
      </c>
      <c r="I9" s="8">
        <v>0</v>
      </c>
      <c r="J9" s="8">
        <v>0</v>
      </c>
      <c r="K9" s="8">
        <f>E9+F9+G9+H9+I9+J9</f>
        <v>917.36999999999989</v>
      </c>
      <c r="N9" s="7"/>
    </row>
    <row r="10" spans="1:14" s="2" customFormat="1" x14ac:dyDescent="0.25">
      <c r="A10" s="17">
        <v>45678</v>
      </c>
      <c r="B10" s="14" t="s">
        <v>6</v>
      </c>
      <c r="C10" s="14" t="s">
        <v>7</v>
      </c>
      <c r="D10" s="14" t="s">
        <v>17</v>
      </c>
      <c r="E10" s="8">
        <v>49.05</v>
      </c>
      <c r="F10" s="8">
        <f>496.44+371.88</f>
        <v>868.31999999999994</v>
      </c>
      <c r="G10" s="8">
        <v>0</v>
      </c>
      <c r="H10" s="8">
        <v>0</v>
      </c>
      <c r="I10" s="8">
        <f>2342+208.92+160.72</f>
        <v>2711.64</v>
      </c>
      <c r="J10" s="8">
        <v>0</v>
      </c>
      <c r="K10" s="8">
        <f>E10+F10+G10+H10+I10+J10</f>
        <v>3629.0099999999998</v>
      </c>
      <c r="N10" s="7"/>
    </row>
    <row r="11" spans="1:14" s="2" customFormat="1" ht="26.4" x14ac:dyDescent="0.25">
      <c r="A11" s="17">
        <v>45678</v>
      </c>
      <c r="B11" s="14" t="s">
        <v>94</v>
      </c>
      <c r="C11" s="14" t="s">
        <v>7</v>
      </c>
      <c r="D11" s="14" t="s">
        <v>17</v>
      </c>
      <c r="E11" s="8">
        <v>0</v>
      </c>
      <c r="F11" s="8">
        <v>720.27</v>
      </c>
      <c r="G11" s="8">
        <v>0</v>
      </c>
      <c r="H11" s="8">
        <v>23.25</v>
      </c>
      <c r="I11" s="8">
        <v>0</v>
      </c>
      <c r="J11" s="8">
        <v>133.30000000000001</v>
      </c>
      <c r="K11" s="8">
        <f>E11+F11+G11+H11+I11+J11</f>
        <v>876.81999999999994</v>
      </c>
      <c r="N11" s="7"/>
    </row>
    <row r="12" spans="1:14" s="2" customFormat="1" ht="26.4" x14ac:dyDescent="0.25">
      <c r="A12" s="17">
        <v>45721</v>
      </c>
      <c r="B12" s="14" t="s">
        <v>10</v>
      </c>
      <c r="C12" s="14" t="s">
        <v>19</v>
      </c>
      <c r="D12" s="15" t="s">
        <v>97</v>
      </c>
      <c r="E12" s="8">
        <v>291.43</v>
      </c>
      <c r="F12" s="8">
        <v>240</v>
      </c>
      <c r="G12" s="8">
        <f>22.1+12.25+10.1</f>
        <v>44.45</v>
      </c>
      <c r="H12" s="8">
        <v>0</v>
      </c>
      <c r="I12" s="8">
        <v>0</v>
      </c>
      <c r="J12" s="8">
        <v>0</v>
      </c>
      <c r="K12" s="8">
        <f>E12+F12+G12+H12+I12+J12</f>
        <v>575.88000000000011</v>
      </c>
      <c r="N12" s="7"/>
    </row>
    <row r="13" spans="1:14" s="2" customFormat="1" ht="39.6" x14ac:dyDescent="0.25">
      <c r="A13" s="17">
        <v>45721</v>
      </c>
      <c r="B13" s="14" t="s">
        <v>90</v>
      </c>
      <c r="C13" s="14" t="s">
        <v>19</v>
      </c>
      <c r="D13" s="15" t="s">
        <v>97</v>
      </c>
      <c r="E13" s="8">
        <v>291.43</v>
      </c>
      <c r="F13" s="8">
        <v>240</v>
      </c>
      <c r="G13" s="8">
        <v>0</v>
      </c>
      <c r="H13" s="8">
        <v>0</v>
      </c>
      <c r="I13" s="8">
        <v>0</v>
      </c>
      <c r="J13" s="8">
        <v>40.950000000000003</v>
      </c>
      <c r="K13" s="8">
        <f>E13+F13+G13+H13+I13+J13</f>
        <v>572.38000000000011</v>
      </c>
      <c r="N13" s="7"/>
    </row>
    <row r="14" spans="1:14" s="2" customFormat="1" ht="26.4" x14ac:dyDescent="0.25">
      <c r="A14" s="17">
        <v>45721</v>
      </c>
      <c r="B14" s="14" t="s">
        <v>96</v>
      </c>
      <c r="C14" s="14" t="s">
        <v>19</v>
      </c>
      <c r="D14" s="15" t="s">
        <v>97</v>
      </c>
      <c r="E14" s="8">
        <v>291.43</v>
      </c>
      <c r="F14" s="8">
        <v>240</v>
      </c>
      <c r="G14" s="8">
        <v>0</v>
      </c>
      <c r="H14" s="8">
        <v>0</v>
      </c>
      <c r="I14" s="8">
        <v>0</v>
      </c>
      <c r="J14" s="8">
        <v>0</v>
      </c>
      <c r="K14" s="8">
        <f>E14+F14+G14+H14+I14+J14</f>
        <v>531.43000000000006</v>
      </c>
      <c r="N14" s="7"/>
    </row>
    <row r="15" spans="1:14" s="2" customFormat="1" ht="26.4" x14ac:dyDescent="0.25">
      <c r="A15" s="17">
        <v>45721</v>
      </c>
      <c r="B15" s="14" t="s">
        <v>98</v>
      </c>
      <c r="C15" s="14" t="s">
        <v>19</v>
      </c>
      <c r="D15" s="14" t="s">
        <v>97</v>
      </c>
      <c r="E15" s="8">
        <v>0</v>
      </c>
      <c r="F15" s="8">
        <v>240</v>
      </c>
      <c r="G15" s="8">
        <f>49.7+23.15</f>
        <v>72.849999999999994</v>
      </c>
      <c r="H15" s="8">
        <v>0</v>
      </c>
      <c r="I15" s="8">
        <f>295.62+77.45+50</f>
        <v>423.07</v>
      </c>
      <c r="J15" s="8">
        <v>0</v>
      </c>
      <c r="K15" s="8">
        <f>E15+F15+G15+H15+I15+J15</f>
        <v>735.92000000000007</v>
      </c>
      <c r="N15" s="7"/>
    </row>
    <row r="16" spans="1:14" s="2" customFormat="1" ht="26.4" x14ac:dyDescent="0.25">
      <c r="A16" s="17">
        <v>45721</v>
      </c>
      <c r="B16" s="14" t="s">
        <v>98</v>
      </c>
      <c r="C16" s="14" t="s">
        <v>19</v>
      </c>
      <c r="D16" s="14" t="s">
        <v>97</v>
      </c>
      <c r="E16" s="8">
        <v>0</v>
      </c>
      <c r="F16" s="8">
        <v>240</v>
      </c>
      <c r="G16" s="8">
        <v>0</v>
      </c>
      <c r="H16" s="8">
        <v>0</v>
      </c>
      <c r="I16" s="8">
        <f>50+77.45+295.62</f>
        <v>423.07</v>
      </c>
      <c r="J16" s="8">
        <f>23.15+49.7</f>
        <v>72.849999999999994</v>
      </c>
      <c r="K16" s="8">
        <f>E16+F16+G16+H16+I16+J16</f>
        <v>735.92</v>
      </c>
      <c r="N16" s="7"/>
    </row>
    <row r="17" spans="1:14" s="2" customFormat="1" ht="39.6" x14ac:dyDescent="0.25">
      <c r="A17" s="17">
        <v>45721</v>
      </c>
      <c r="B17" s="14" t="s">
        <v>94</v>
      </c>
      <c r="C17" s="14" t="s">
        <v>19</v>
      </c>
      <c r="D17" s="14" t="s">
        <v>18</v>
      </c>
      <c r="E17" s="8">
        <v>291.43</v>
      </c>
      <c r="F17" s="8">
        <v>240</v>
      </c>
      <c r="G17" s="8">
        <v>0</v>
      </c>
      <c r="H17" s="8">
        <v>0</v>
      </c>
      <c r="I17" s="8">
        <v>0</v>
      </c>
      <c r="J17" s="8">
        <v>41.3</v>
      </c>
      <c r="K17" s="8">
        <f>E17+F17+G17+H17+I17+J17</f>
        <v>572.73</v>
      </c>
      <c r="N17" s="7"/>
    </row>
    <row r="18" spans="1:14" s="2" customFormat="1" ht="39.6" x14ac:dyDescent="0.25">
      <c r="A18" s="17">
        <v>45726</v>
      </c>
      <c r="B18" s="14" t="s">
        <v>116</v>
      </c>
      <c r="C18" s="14" t="s">
        <v>23</v>
      </c>
      <c r="D18" s="14" t="s">
        <v>22</v>
      </c>
      <c r="E18" s="8">
        <v>4792.79</v>
      </c>
      <c r="F18" s="8">
        <v>660.98</v>
      </c>
      <c r="G18" s="8">
        <v>0</v>
      </c>
      <c r="H18" s="8">
        <v>129.82</v>
      </c>
      <c r="I18" s="8">
        <v>20.84</v>
      </c>
      <c r="J18" s="8">
        <v>0</v>
      </c>
      <c r="K18" s="8">
        <f>SUM(E18:J18)</f>
        <v>5604.43</v>
      </c>
      <c r="N18" s="7"/>
    </row>
    <row r="19" spans="1:14" s="2" customFormat="1" ht="26.4" x14ac:dyDescent="0.25">
      <c r="A19" s="17">
        <v>45735</v>
      </c>
      <c r="B19" s="14" t="s">
        <v>21</v>
      </c>
      <c r="C19" s="14" t="s">
        <v>104</v>
      </c>
      <c r="D19" s="14" t="s">
        <v>117</v>
      </c>
      <c r="E19" s="8">
        <v>255.74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f>SUM(E19:J19)</f>
        <v>255.74</v>
      </c>
      <c r="N19" s="7"/>
    </row>
    <row r="20" spans="1:14" s="2" customFormat="1" ht="39.6" x14ac:dyDescent="0.25">
      <c r="A20" s="17">
        <v>45736</v>
      </c>
      <c r="B20" s="14" t="s">
        <v>8</v>
      </c>
      <c r="C20" s="14" t="s">
        <v>105</v>
      </c>
      <c r="D20" s="14" t="s">
        <v>117</v>
      </c>
      <c r="E20" s="8">
        <f>160.8+105.22+205.4</f>
        <v>471.41999999999996</v>
      </c>
      <c r="F20" s="8">
        <v>159.44999999999999</v>
      </c>
      <c r="G20" s="8">
        <v>0</v>
      </c>
      <c r="H20" s="8">
        <v>0</v>
      </c>
      <c r="I20" s="8">
        <v>707.85</v>
      </c>
      <c r="J20" s="8">
        <v>0</v>
      </c>
      <c r="K20" s="8">
        <f>SUM(E20:J20)</f>
        <v>1338.7199999999998</v>
      </c>
      <c r="N20" s="7"/>
    </row>
    <row r="21" spans="1:14" s="2" customFormat="1" ht="39.6" x14ac:dyDescent="0.25">
      <c r="A21" s="17">
        <v>45736</v>
      </c>
      <c r="B21" s="14" t="s">
        <v>6</v>
      </c>
      <c r="C21" s="14" t="s">
        <v>105</v>
      </c>
      <c r="D21" s="14" t="s">
        <v>117</v>
      </c>
      <c r="E21" s="8">
        <f>143.46+105.22+205.4</f>
        <v>454.08000000000004</v>
      </c>
      <c r="F21" s="8">
        <f>159.45+60</f>
        <v>219.45</v>
      </c>
      <c r="G21" s="8">
        <v>0</v>
      </c>
      <c r="H21" s="8">
        <v>0</v>
      </c>
      <c r="I21" s="8">
        <f>68.85+65.61+694.03</f>
        <v>828.49</v>
      </c>
      <c r="J21" s="8">
        <v>0</v>
      </c>
      <c r="K21" s="8">
        <f>SUM(E21:J21)</f>
        <v>1502.02</v>
      </c>
      <c r="N21" s="7"/>
    </row>
    <row r="22" spans="1:14" s="2" customFormat="1" ht="26.4" x14ac:dyDescent="0.25">
      <c r="A22" s="17">
        <v>45736</v>
      </c>
      <c r="B22" s="14" t="s">
        <v>96</v>
      </c>
      <c r="C22" s="14" t="s">
        <v>104</v>
      </c>
      <c r="D22" s="14" t="s">
        <v>117</v>
      </c>
      <c r="E22" s="8">
        <v>261.48</v>
      </c>
      <c r="F22" s="8">
        <v>153.68</v>
      </c>
      <c r="G22" s="8">
        <v>0</v>
      </c>
      <c r="H22" s="8">
        <v>37.450000000000003</v>
      </c>
      <c r="I22" s="8">
        <v>0</v>
      </c>
      <c r="J22" s="8">
        <v>0</v>
      </c>
      <c r="K22" s="8">
        <f>SUM(E22:J22)</f>
        <v>452.61</v>
      </c>
      <c r="N22" s="7"/>
    </row>
    <row r="23" spans="1:14" s="2" customFormat="1" ht="26.4" x14ac:dyDescent="0.25">
      <c r="A23" s="17">
        <v>45736</v>
      </c>
      <c r="B23" s="14" t="s">
        <v>6</v>
      </c>
      <c r="C23" s="14" t="s">
        <v>104</v>
      </c>
      <c r="D23" s="14" t="s">
        <v>117</v>
      </c>
      <c r="E23" s="8">
        <v>248.68</v>
      </c>
      <c r="F23" s="8">
        <v>159.44999999999999</v>
      </c>
      <c r="G23" s="8"/>
      <c r="H23" s="8"/>
      <c r="I23" s="8">
        <v>134.45999999999998</v>
      </c>
      <c r="J23" s="8"/>
      <c r="K23" s="8">
        <v>542.58999999999992</v>
      </c>
      <c r="N23" s="7"/>
    </row>
    <row r="24" spans="1:14" s="2" customFormat="1" ht="39.6" x14ac:dyDescent="0.25">
      <c r="A24" s="17">
        <v>45747</v>
      </c>
      <c r="B24" s="14" t="s">
        <v>90</v>
      </c>
      <c r="C24" s="14" t="s">
        <v>11</v>
      </c>
      <c r="D24" s="14" t="s">
        <v>88</v>
      </c>
      <c r="E24" s="8">
        <v>214.49</v>
      </c>
      <c r="F24" s="8">
        <v>495.29</v>
      </c>
      <c r="G24" s="8">
        <v>0</v>
      </c>
      <c r="H24" s="8">
        <v>77.66</v>
      </c>
      <c r="I24" s="8">
        <v>0</v>
      </c>
      <c r="J24" s="8">
        <v>153.71</v>
      </c>
      <c r="K24" s="8">
        <f>SUM(E24:J24)</f>
        <v>941.15</v>
      </c>
      <c r="N24" s="7"/>
    </row>
    <row r="25" spans="1:14" s="2" customFormat="1" ht="26.4" x14ac:dyDescent="0.25">
      <c r="A25" s="17">
        <v>45747</v>
      </c>
      <c r="B25" s="14" t="s">
        <v>94</v>
      </c>
      <c r="C25" s="14" t="s">
        <v>11</v>
      </c>
      <c r="D25" s="14" t="s">
        <v>118</v>
      </c>
      <c r="E25" s="8">
        <v>214.49</v>
      </c>
      <c r="F25" s="8">
        <v>495.29</v>
      </c>
      <c r="G25" s="8">
        <v>0</v>
      </c>
      <c r="H25" s="8">
        <v>52.16</v>
      </c>
      <c r="I25" s="8">
        <v>0</v>
      </c>
      <c r="J25" s="8">
        <v>90.02</v>
      </c>
      <c r="K25" s="8">
        <f>SUM(E25:J25)</f>
        <v>851.95999999999992</v>
      </c>
      <c r="N25" s="7"/>
    </row>
    <row r="26" spans="1:14" s="2" customFormat="1" ht="26.4" x14ac:dyDescent="0.25">
      <c r="A26" s="17">
        <v>45748</v>
      </c>
      <c r="B26" s="14" t="s">
        <v>15</v>
      </c>
      <c r="C26" s="14" t="s">
        <v>11</v>
      </c>
      <c r="D26" s="14" t="s">
        <v>118</v>
      </c>
      <c r="E26" s="8">
        <v>335.77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f>SUM(E26:J26)</f>
        <v>335.77</v>
      </c>
      <c r="N26" s="7"/>
    </row>
    <row r="27" spans="1:14" s="2" customFormat="1" x14ac:dyDescent="0.25">
      <c r="A27" s="17">
        <v>45748</v>
      </c>
      <c r="B27" s="14" t="s">
        <v>6</v>
      </c>
      <c r="C27" s="14" t="s">
        <v>11</v>
      </c>
      <c r="D27" s="14" t="s">
        <v>118</v>
      </c>
      <c r="E27" s="8">
        <v>335.77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f>SUM(E27:J27)</f>
        <v>335.77</v>
      </c>
      <c r="N27" s="7"/>
    </row>
    <row r="28" spans="1:14" s="2" customFormat="1" ht="39.6" x14ac:dyDescent="0.25">
      <c r="A28" s="17">
        <v>45751</v>
      </c>
      <c r="B28" s="14" t="s">
        <v>12</v>
      </c>
      <c r="C28" s="14" t="s">
        <v>28</v>
      </c>
      <c r="D28" s="14" t="s">
        <v>99</v>
      </c>
      <c r="E28" s="8">
        <f>193.93+2182.58</f>
        <v>2376.5099999999998</v>
      </c>
      <c r="F28" s="8">
        <f>500+680</f>
        <v>1180</v>
      </c>
      <c r="G28" s="8">
        <v>0</v>
      </c>
      <c r="H28" s="8">
        <v>45.55</v>
      </c>
      <c r="I28" s="8">
        <v>0</v>
      </c>
      <c r="J28" s="8">
        <f>79.81+33.62+19.41+33.09+35.74+32.85+34.22</f>
        <v>268.74</v>
      </c>
      <c r="K28" s="8">
        <f>SUM(E28:J28)</f>
        <v>3870.8</v>
      </c>
      <c r="N28" s="7"/>
    </row>
    <row r="29" spans="1:14" s="2" customFormat="1" ht="39.6" x14ac:dyDescent="0.25">
      <c r="A29" s="17">
        <v>45777</v>
      </c>
      <c r="B29" s="14" t="s">
        <v>116</v>
      </c>
      <c r="C29" s="14" t="s">
        <v>100</v>
      </c>
      <c r="D29" s="14" t="s">
        <v>26</v>
      </c>
      <c r="E29" s="9">
        <f>3036.79+10+9</f>
        <v>3055.79</v>
      </c>
      <c r="F29" s="9">
        <f>650+190.51</f>
        <v>840.51</v>
      </c>
      <c r="G29" s="9">
        <v>0</v>
      </c>
      <c r="H29" s="9">
        <v>0</v>
      </c>
      <c r="I29" s="9">
        <v>0</v>
      </c>
      <c r="J29" s="9">
        <v>0</v>
      </c>
      <c r="K29" s="9">
        <f>SUM(E29:J29)</f>
        <v>3896.3</v>
      </c>
      <c r="N29" s="7"/>
    </row>
    <row r="30" spans="1:14" ht="26.4" x14ac:dyDescent="0.25">
      <c r="A30" s="18">
        <v>45777</v>
      </c>
      <c r="B30" s="16" t="s">
        <v>15</v>
      </c>
      <c r="C30" s="14" t="s">
        <v>100</v>
      </c>
      <c r="D30" s="14" t="s">
        <v>26</v>
      </c>
      <c r="E30" s="8">
        <f>3030.79+10+9</f>
        <v>3049.79</v>
      </c>
      <c r="F30" s="8">
        <f>650+190.51</f>
        <v>840.51</v>
      </c>
      <c r="G30" s="8">
        <v>0</v>
      </c>
      <c r="H30" s="8">
        <v>0</v>
      </c>
      <c r="I30" s="8">
        <v>0</v>
      </c>
      <c r="J30" s="8">
        <v>0</v>
      </c>
      <c r="K30" s="19">
        <f>SUM(E30:J30)</f>
        <v>3890.3</v>
      </c>
    </row>
    <row r="31" spans="1:14" ht="26.4" x14ac:dyDescent="0.25">
      <c r="A31" s="18">
        <v>45777</v>
      </c>
      <c r="B31" s="14" t="s">
        <v>6</v>
      </c>
      <c r="C31" s="14" t="s">
        <v>100</v>
      </c>
      <c r="D31" s="14" t="s">
        <v>26</v>
      </c>
      <c r="E31" s="9">
        <f>925.5+2111.29+10+9</f>
        <v>3055.79</v>
      </c>
      <c r="F31" s="9">
        <f>650+190.51</f>
        <v>840.51</v>
      </c>
      <c r="G31" s="9">
        <v>0</v>
      </c>
      <c r="H31" s="9">
        <v>0</v>
      </c>
      <c r="I31" s="9">
        <v>2787.65</v>
      </c>
      <c r="J31" s="9">
        <v>0</v>
      </c>
      <c r="K31" s="19">
        <f>SUM(E31:J31)</f>
        <v>6683.9500000000007</v>
      </c>
    </row>
    <row r="32" spans="1:14" ht="26.4" x14ac:dyDescent="0.25">
      <c r="A32" s="18">
        <v>45785</v>
      </c>
      <c r="B32" s="14" t="s">
        <v>15</v>
      </c>
      <c r="C32" s="14" t="s">
        <v>30</v>
      </c>
      <c r="D32" s="14" t="s">
        <v>29</v>
      </c>
      <c r="E32" s="8">
        <v>15.51</v>
      </c>
      <c r="F32" s="8">
        <v>240.9</v>
      </c>
      <c r="G32" s="8">
        <v>0</v>
      </c>
      <c r="H32" s="8">
        <v>0</v>
      </c>
      <c r="I32" s="8">
        <v>0</v>
      </c>
      <c r="J32" s="8">
        <v>0</v>
      </c>
      <c r="K32" s="19">
        <f>SUM(E32:J32)</f>
        <v>256.41000000000003</v>
      </c>
    </row>
    <row r="33" spans="1:14" x14ac:dyDescent="0.25">
      <c r="A33" s="18">
        <v>45785</v>
      </c>
      <c r="B33" s="14" t="s">
        <v>6</v>
      </c>
      <c r="C33" s="14" t="s">
        <v>30</v>
      </c>
      <c r="D33" s="14" t="s">
        <v>29</v>
      </c>
      <c r="E33" s="8">
        <v>15.51</v>
      </c>
      <c r="F33" s="8">
        <v>240.9</v>
      </c>
      <c r="G33" s="8">
        <v>0</v>
      </c>
      <c r="H33" s="8">
        <v>0</v>
      </c>
      <c r="I33" s="8">
        <v>0</v>
      </c>
      <c r="J33" s="8">
        <v>0</v>
      </c>
      <c r="K33" s="19">
        <f>SUM(E33:J33)</f>
        <v>256.41000000000003</v>
      </c>
    </row>
    <row r="34" spans="1:14" ht="26.4" x14ac:dyDescent="0.25">
      <c r="A34" s="18">
        <v>45786</v>
      </c>
      <c r="B34" s="14" t="s">
        <v>95</v>
      </c>
      <c r="C34" s="14" t="s">
        <v>101</v>
      </c>
      <c r="D34" s="14" t="s">
        <v>32</v>
      </c>
      <c r="E34" s="8">
        <f>413.74+60</f>
        <v>473.74</v>
      </c>
      <c r="F34" s="8">
        <f>208.83+417.66-208.83</f>
        <v>417.65999999999997</v>
      </c>
      <c r="G34" s="8">
        <v>0</v>
      </c>
      <c r="H34" s="8">
        <v>0</v>
      </c>
      <c r="I34" s="8">
        <v>0</v>
      </c>
      <c r="J34" s="8">
        <f>76.2+47.7</f>
        <v>123.9</v>
      </c>
      <c r="K34" s="19">
        <f>SUM(E34:J34)</f>
        <v>1015.3</v>
      </c>
    </row>
    <row r="35" spans="1:14" s="6" customFormat="1" ht="26.4" x14ac:dyDescent="0.25">
      <c r="A35" s="18">
        <v>45787</v>
      </c>
      <c r="B35" s="14" t="s">
        <v>25</v>
      </c>
      <c r="C35" s="14" t="s">
        <v>106</v>
      </c>
      <c r="D35" s="14" t="s">
        <v>24</v>
      </c>
      <c r="E35" s="9">
        <v>321.24</v>
      </c>
      <c r="F35" s="9">
        <v>362.61</v>
      </c>
      <c r="G35" s="9">
        <v>0</v>
      </c>
      <c r="H35" s="9">
        <v>0</v>
      </c>
      <c r="I35" s="9">
        <v>1139.04</v>
      </c>
      <c r="J35" s="9">
        <v>25.18</v>
      </c>
      <c r="K35" s="20">
        <f>SUM(E35:J35)</f>
        <v>1848.07</v>
      </c>
      <c r="L35" s="1"/>
      <c r="M35" s="1"/>
      <c r="N35" s="1"/>
    </row>
    <row r="36" spans="1:14" s="6" customFormat="1" ht="26.4" x14ac:dyDescent="0.25">
      <c r="A36" s="18">
        <v>45787</v>
      </c>
      <c r="B36" s="16" t="s">
        <v>27</v>
      </c>
      <c r="C36" s="14" t="s">
        <v>106</v>
      </c>
      <c r="D36" s="14" t="s">
        <v>24</v>
      </c>
      <c r="E36" s="9">
        <f>413.74+60</f>
        <v>473.74</v>
      </c>
      <c r="F36" s="9">
        <f>208.83+417.66-208.33</f>
        <v>418.15999999999997</v>
      </c>
      <c r="G36" s="9">
        <v>0</v>
      </c>
      <c r="H36" s="9">
        <v>0</v>
      </c>
      <c r="I36" s="9">
        <v>1233.8900000000001</v>
      </c>
      <c r="J36" s="9">
        <v>95.1</v>
      </c>
      <c r="K36" s="20">
        <f>SUM(E36:J36)</f>
        <v>2220.89</v>
      </c>
      <c r="L36" s="1"/>
      <c r="M36" s="1"/>
      <c r="N36" s="1"/>
    </row>
    <row r="37" spans="1:14" s="6" customFormat="1" ht="26.4" x14ac:dyDescent="0.25">
      <c r="A37" s="18">
        <v>45790</v>
      </c>
      <c r="B37" s="14" t="s">
        <v>48</v>
      </c>
      <c r="C37" s="14" t="s">
        <v>33</v>
      </c>
      <c r="D37" s="15" t="s">
        <v>34</v>
      </c>
      <c r="E37" s="9">
        <v>174.85</v>
      </c>
      <c r="F37" s="9">
        <v>192.3</v>
      </c>
      <c r="G37" s="9">
        <v>0</v>
      </c>
      <c r="H37" s="9">
        <v>0</v>
      </c>
      <c r="I37" s="9">
        <v>0</v>
      </c>
      <c r="J37" s="9">
        <v>0</v>
      </c>
      <c r="K37" s="20">
        <f>SUM(E37:J37)</f>
        <v>367.15</v>
      </c>
      <c r="L37" s="1"/>
      <c r="M37" s="1"/>
      <c r="N37" s="1"/>
    </row>
    <row r="38" spans="1:14" s="6" customFormat="1" ht="26.4" x14ac:dyDescent="0.25">
      <c r="A38" s="18">
        <v>45796</v>
      </c>
      <c r="B38" s="14" t="s">
        <v>21</v>
      </c>
      <c r="C38" s="14" t="s">
        <v>37</v>
      </c>
      <c r="D38" s="15" t="s">
        <v>36</v>
      </c>
      <c r="E38" s="9">
        <v>192.98</v>
      </c>
      <c r="F38" s="9">
        <v>230</v>
      </c>
      <c r="G38" s="9">
        <v>0</v>
      </c>
      <c r="H38" s="9">
        <v>0</v>
      </c>
      <c r="I38" s="9">
        <v>0</v>
      </c>
      <c r="J38" s="9">
        <v>0</v>
      </c>
      <c r="K38" s="20">
        <f>SUM(E38:J38)</f>
        <v>422.98</v>
      </c>
      <c r="L38" s="1"/>
      <c r="M38" s="1"/>
      <c r="N38" s="1"/>
    </row>
    <row r="39" spans="1:14" s="6" customFormat="1" ht="26.4" x14ac:dyDescent="0.25">
      <c r="A39" s="18">
        <v>45802</v>
      </c>
      <c r="B39" s="14" t="s">
        <v>119</v>
      </c>
      <c r="C39" s="14" t="s">
        <v>107</v>
      </c>
      <c r="D39" s="14" t="s">
        <v>31</v>
      </c>
      <c r="E39" s="8">
        <v>1467.81</v>
      </c>
      <c r="F39" s="8"/>
      <c r="G39" s="8">
        <v>0</v>
      </c>
      <c r="H39" s="8">
        <v>0</v>
      </c>
      <c r="I39" s="8">
        <v>0</v>
      </c>
      <c r="J39" s="8">
        <v>0</v>
      </c>
      <c r="K39" s="20">
        <f>SUM(E39:J39)</f>
        <v>1467.81</v>
      </c>
      <c r="L39" s="1"/>
      <c r="M39" s="1"/>
      <c r="N39" s="1"/>
    </row>
    <row r="40" spans="1:14" s="6" customFormat="1" ht="26.4" x14ac:dyDescent="0.25">
      <c r="A40" s="17">
        <v>45802</v>
      </c>
      <c r="B40" s="14" t="s">
        <v>114</v>
      </c>
      <c r="C40" s="14" t="s">
        <v>107</v>
      </c>
      <c r="D40" s="14" t="s">
        <v>31</v>
      </c>
      <c r="E40" s="8">
        <v>1467.81</v>
      </c>
      <c r="F40" s="8"/>
      <c r="G40" s="8">
        <v>0</v>
      </c>
      <c r="H40" s="8">
        <v>0</v>
      </c>
      <c r="I40" s="8">
        <v>0</v>
      </c>
      <c r="J40" s="8">
        <v>0</v>
      </c>
      <c r="K40" s="8">
        <f>SUM(E40:J40)</f>
        <v>1467.81</v>
      </c>
      <c r="L40" s="1"/>
      <c r="M40" s="1"/>
      <c r="N40" s="1"/>
    </row>
    <row r="41" spans="1:14" s="6" customFormat="1" ht="26.4" x14ac:dyDescent="0.25">
      <c r="A41" s="17">
        <v>45810</v>
      </c>
      <c r="B41" s="14" t="s">
        <v>40</v>
      </c>
      <c r="C41" s="14" t="s">
        <v>41</v>
      </c>
      <c r="D41" s="14" t="s">
        <v>39</v>
      </c>
      <c r="E41" s="8">
        <v>209.22</v>
      </c>
      <c r="F41" s="8">
        <v>636.03</v>
      </c>
      <c r="G41" s="8">
        <v>0</v>
      </c>
      <c r="H41" s="8">
        <v>0</v>
      </c>
      <c r="I41" s="8">
        <v>0</v>
      </c>
      <c r="J41" s="8">
        <v>0</v>
      </c>
      <c r="K41" s="8">
        <f>SUM(E41:J41)</f>
        <v>845.25</v>
      </c>
      <c r="L41" s="1"/>
      <c r="M41" s="1"/>
      <c r="N41" s="1"/>
    </row>
    <row r="42" spans="1:14" s="6" customFormat="1" ht="39.6" x14ac:dyDescent="0.25">
      <c r="A42" s="17">
        <v>45838</v>
      </c>
      <c r="B42" s="14" t="s">
        <v>116</v>
      </c>
      <c r="C42" s="14" t="s">
        <v>11</v>
      </c>
      <c r="D42" s="14" t="s">
        <v>44</v>
      </c>
      <c r="E42" s="8">
        <v>431.49</v>
      </c>
      <c r="F42" s="8">
        <v>217.89</v>
      </c>
      <c r="G42" s="8">
        <v>0</v>
      </c>
      <c r="H42" s="8">
        <v>0</v>
      </c>
      <c r="I42" s="8">
        <v>0</v>
      </c>
      <c r="J42" s="8">
        <v>0</v>
      </c>
      <c r="K42" s="8">
        <f>SUM(E42:J42)</f>
        <v>649.38</v>
      </c>
      <c r="L42" s="1"/>
      <c r="M42" s="1"/>
      <c r="N42" s="1"/>
    </row>
    <row r="43" spans="1:14" s="6" customFormat="1" x14ac:dyDescent="0.25">
      <c r="A43" s="17">
        <v>45841</v>
      </c>
      <c r="B43" s="14" t="s">
        <v>8</v>
      </c>
      <c r="C43" s="14" t="s">
        <v>7</v>
      </c>
      <c r="D43" s="14" t="s">
        <v>42</v>
      </c>
      <c r="E43" s="8">
        <v>204.4</v>
      </c>
      <c r="F43" s="8">
        <v>0</v>
      </c>
      <c r="G43" s="8">
        <v>0</v>
      </c>
      <c r="H43" s="8">
        <v>0</v>
      </c>
      <c r="I43" s="8">
        <v>0</v>
      </c>
      <c r="J43" s="8">
        <v>300</v>
      </c>
      <c r="K43" s="8">
        <f>SUM(E43:J43)</f>
        <v>504.4</v>
      </c>
      <c r="L43" s="1"/>
      <c r="M43" s="1"/>
      <c r="N43" s="1"/>
    </row>
    <row r="44" spans="1:14" s="6" customFormat="1" ht="26.4" x14ac:dyDescent="0.25">
      <c r="A44" s="17">
        <v>45841</v>
      </c>
      <c r="B44" s="14" t="s">
        <v>15</v>
      </c>
      <c r="C44" s="14" t="s">
        <v>7</v>
      </c>
      <c r="D44" s="14" t="s">
        <v>42</v>
      </c>
      <c r="E44" s="8">
        <v>204.4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f>SUM(E44:J44)</f>
        <v>204.4</v>
      </c>
      <c r="L44" s="1"/>
      <c r="M44" s="1"/>
      <c r="N44" s="1"/>
    </row>
    <row r="45" spans="1:14" s="6" customFormat="1" x14ac:dyDescent="0.25">
      <c r="A45" s="17">
        <v>45841</v>
      </c>
      <c r="B45" s="14" t="s">
        <v>6</v>
      </c>
      <c r="C45" s="14" t="s">
        <v>7</v>
      </c>
      <c r="D45" s="14" t="s">
        <v>42</v>
      </c>
      <c r="E45" s="8">
        <v>204.4</v>
      </c>
      <c r="F45" s="8">
        <v>0</v>
      </c>
      <c r="G45" s="8">
        <v>0</v>
      </c>
      <c r="H45" s="8">
        <v>0</v>
      </c>
      <c r="I45" s="8">
        <v>682</v>
      </c>
      <c r="J45" s="8">
        <v>0</v>
      </c>
      <c r="K45" s="8">
        <f>SUM(E45:J45)</f>
        <v>886.4</v>
      </c>
      <c r="L45" s="1"/>
      <c r="M45" s="1"/>
      <c r="N45" s="1"/>
    </row>
    <row r="46" spans="1:14" s="6" customFormat="1" ht="39.6" x14ac:dyDescent="0.25">
      <c r="A46" s="17">
        <v>45853</v>
      </c>
      <c r="B46" s="14" t="s">
        <v>116</v>
      </c>
      <c r="C46" s="14" t="s">
        <v>102</v>
      </c>
      <c r="D46" s="14" t="s">
        <v>46</v>
      </c>
      <c r="E46" s="9">
        <v>2012.26</v>
      </c>
      <c r="F46" s="9">
        <v>929.17</v>
      </c>
      <c r="G46" s="9">
        <v>0</v>
      </c>
      <c r="H46" s="9">
        <v>84.29</v>
      </c>
      <c r="I46" s="9">
        <v>0</v>
      </c>
      <c r="J46" s="9">
        <v>0</v>
      </c>
      <c r="K46" s="9">
        <f>SUM(E46:J46)</f>
        <v>3025.72</v>
      </c>
      <c r="L46" s="1"/>
      <c r="M46" s="1"/>
      <c r="N46" s="1"/>
    </row>
    <row r="47" spans="1:14" s="6" customFormat="1" ht="26.4" x14ac:dyDescent="0.25">
      <c r="A47" s="18">
        <v>45854</v>
      </c>
      <c r="B47" s="14" t="s">
        <v>98</v>
      </c>
      <c r="C47" s="14" t="s">
        <v>13</v>
      </c>
      <c r="D47" s="14" t="s">
        <v>43</v>
      </c>
      <c r="E47" s="8">
        <v>98.7</v>
      </c>
      <c r="F47" s="8">
        <v>310</v>
      </c>
      <c r="G47" s="8">
        <v>0</v>
      </c>
      <c r="H47" s="8">
        <v>0</v>
      </c>
      <c r="I47" s="8">
        <v>0</v>
      </c>
      <c r="J47" s="8">
        <v>0</v>
      </c>
      <c r="K47" s="19">
        <f>SUM(E47:J47)</f>
        <v>408.7</v>
      </c>
      <c r="L47" s="1"/>
      <c r="M47" s="1"/>
      <c r="N47" s="1"/>
    </row>
    <row r="48" spans="1:14" s="6" customFormat="1" ht="26.4" x14ac:dyDescent="0.25">
      <c r="A48" s="18">
        <v>45856</v>
      </c>
      <c r="B48" s="14" t="s">
        <v>48</v>
      </c>
      <c r="C48" s="14" t="s">
        <v>49</v>
      </c>
      <c r="D48" s="14" t="s">
        <v>47</v>
      </c>
      <c r="E48" s="9"/>
      <c r="F48" s="9">
        <v>121.08</v>
      </c>
      <c r="G48" s="9">
        <v>0</v>
      </c>
      <c r="H48" s="9">
        <v>0</v>
      </c>
      <c r="I48" s="9">
        <v>0</v>
      </c>
      <c r="J48" s="9">
        <v>64.42</v>
      </c>
      <c r="K48" s="19">
        <f>SUM(E48:J48)</f>
        <v>185.5</v>
      </c>
      <c r="L48" s="1"/>
      <c r="M48" s="1"/>
      <c r="N48" s="1"/>
    </row>
    <row r="49" spans="1:14" s="6" customFormat="1" ht="26.4" x14ac:dyDescent="0.25">
      <c r="A49" s="18">
        <v>45864</v>
      </c>
      <c r="B49" s="14" t="s">
        <v>15</v>
      </c>
      <c r="C49" s="14" t="s">
        <v>50</v>
      </c>
      <c r="D49" s="14" t="s">
        <v>120</v>
      </c>
      <c r="E49" s="9">
        <f>315.98</f>
        <v>315.98</v>
      </c>
      <c r="F49" s="9">
        <f>378.01+279.49</f>
        <v>657.5</v>
      </c>
      <c r="G49" s="9">
        <v>0</v>
      </c>
      <c r="H49" s="9">
        <v>0</v>
      </c>
      <c r="I49" s="9">
        <v>16.899999999999999</v>
      </c>
      <c r="J49" s="9">
        <v>0</v>
      </c>
      <c r="K49" s="19">
        <f>SUM(E49:J49)</f>
        <v>990.38</v>
      </c>
      <c r="L49" s="1"/>
      <c r="M49" s="1"/>
      <c r="N49" s="1"/>
    </row>
    <row r="50" spans="1:14" s="6" customFormat="1" ht="26.4" x14ac:dyDescent="0.25">
      <c r="A50" s="18">
        <v>45864</v>
      </c>
      <c r="B50" s="14" t="s">
        <v>6</v>
      </c>
      <c r="C50" s="14" t="s">
        <v>50</v>
      </c>
      <c r="D50" s="14" t="s">
        <v>120</v>
      </c>
      <c r="E50" s="8">
        <f>315.98</f>
        <v>315.98</v>
      </c>
      <c r="F50" s="8">
        <v>279.49</v>
      </c>
      <c r="G50" s="8">
        <v>0</v>
      </c>
      <c r="H50" s="8">
        <v>0</v>
      </c>
      <c r="I50" s="8">
        <f>487.03+16.9+3391.08</f>
        <v>3895.0099999999998</v>
      </c>
      <c r="J50" s="8">
        <v>292.89999999999998</v>
      </c>
      <c r="K50" s="19">
        <f>SUM(E50:J50)</f>
        <v>4783.3799999999992</v>
      </c>
      <c r="L50" s="1"/>
      <c r="M50" s="1"/>
      <c r="N50" s="1"/>
    </row>
    <row r="51" spans="1:14" s="6" customFormat="1" ht="39.6" x14ac:dyDescent="0.25">
      <c r="A51" s="18">
        <v>45916</v>
      </c>
      <c r="B51" s="14" t="s">
        <v>116</v>
      </c>
      <c r="C51" s="14" t="s">
        <v>108</v>
      </c>
      <c r="D51" s="14" t="s">
        <v>54</v>
      </c>
      <c r="E51" s="8">
        <v>181.04</v>
      </c>
      <c r="F51" s="8">
        <v>278.54000000000002</v>
      </c>
      <c r="G51" s="8">
        <v>0</v>
      </c>
      <c r="H51" s="8">
        <v>31</v>
      </c>
      <c r="I51" s="8">
        <v>0</v>
      </c>
      <c r="J51" s="8">
        <v>0</v>
      </c>
      <c r="K51" s="19">
        <f>SUM(E51:J51)</f>
        <v>490.58000000000004</v>
      </c>
      <c r="L51" s="1"/>
      <c r="M51" s="1"/>
      <c r="N51" s="1"/>
    </row>
    <row r="52" spans="1:14" s="6" customFormat="1" ht="39.6" x14ac:dyDescent="0.25">
      <c r="A52" s="18">
        <v>45923</v>
      </c>
      <c r="B52" s="14" t="s">
        <v>116</v>
      </c>
      <c r="C52" s="14" t="s">
        <v>7</v>
      </c>
      <c r="D52" s="14" t="s">
        <v>70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25.85</v>
      </c>
      <c r="K52" s="19">
        <f>SUM(E52:J52)</f>
        <v>25.85</v>
      </c>
      <c r="L52" s="1"/>
      <c r="M52" s="1"/>
      <c r="N52" s="1"/>
    </row>
    <row r="53" spans="1:14" s="6" customFormat="1" ht="39.6" x14ac:dyDescent="0.25">
      <c r="A53" s="18">
        <v>45937</v>
      </c>
      <c r="B53" s="14" t="s">
        <v>92</v>
      </c>
      <c r="C53" s="14" t="s">
        <v>45</v>
      </c>
      <c r="D53" s="14" t="s">
        <v>56</v>
      </c>
      <c r="E53" s="8">
        <v>0</v>
      </c>
      <c r="F53" s="8">
        <v>0</v>
      </c>
      <c r="G53" s="8">
        <v>0</v>
      </c>
      <c r="H53" s="8">
        <v>207.7</v>
      </c>
      <c r="I53" s="8">
        <v>0</v>
      </c>
      <c r="J53" s="8">
        <v>120.26</v>
      </c>
      <c r="K53" s="19">
        <f>SUM(E53:J53)</f>
        <v>327.96</v>
      </c>
      <c r="L53" s="1"/>
      <c r="M53" s="1"/>
      <c r="N53" s="1"/>
    </row>
    <row r="54" spans="1:14" s="6" customFormat="1" x14ac:dyDescent="0.25">
      <c r="A54" s="18">
        <v>45943</v>
      </c>
      <c r="B54" s="14" t="s">
        <v>27</v>
      </c>
      <c r="C54" s="14" t="s">
        <v>108</v>
      </c>
      <c r="D54" s="14" t="s">
        <v>58</v>
      </c>
      <c r="E54" s="8">
        <v>549</v>
      </c>
      <c r="F54" s="8">
        <v>1220</v>
      </c>
      <c r="G54" s="8">
        <v>0</v>
      </c>
      <c r="H54" s="8">
        <v>14.57</v>
      </c>
      <c r="I54" s="8">
        <v>340</v>
      </c>
      <c r="J54" s="8">
        <v>30.2</v>
      </c>
      <c r="K54" s="19">
        <f>SUM(E54:J54)</f>
        <v>2153.7699999999995</v>
      </c>
      <c r="L54" s="1"/>
      <c r="M54" s="1"/>
      <c r="N54" s="1"/>
    </row>
    <row r="55" spans="1:14" s="6" customFormat="1" ht="39.6" x14ac:dyDescent="0.25">
      <c r="A55" s="18">
        <v>45944</v>
      </c>
      <c r="B55" s="14" t="s">
        <v>92</v>
      </c>
      <c r="C55" s="14" t="s">
        <v>108</v>
      </c>
      <c r="D55" s="14" t="s">
        <v>51</v>
      </c>
      <c r="E55" s="8">
        <f>85+175.99</f>
        <v>260.99</v>
      </c>
      <c r="F55" s="8">
        <v>0</v>
      </c>
      <c r="G55" s="8">
        <v>0</v>
      </c>
      <c r="H55" s="8">
        <v>23.7</v>
      </c>
      <c r="I55" s="8">
        <v>0</v>
      </c>
      <c r="J55" s="8">
        <v>18.8</v>
      </c>
      <c r="K55" s="19">
        <f>SUM(E55:J55)</f>
        <v>303.49</v>
      </c>
      <c r="L55" s="1"/>
      <c r="M55" s="1"/>
      <c r="N55" s="1"/>
    </row>
    <row r="56" spans="1:14" s="6" customFormat="1" ht="26.4" x14ac:dyDescent="0.25">
      <c r="A56" s="18">
        <v>45944</v>
      </c>
      <c r="B56" s="14" t="s">
        <v>15</v>
      </c>
      <c r="C56" s="14" t="s">
        <v>108</v>
      </c>
      <c r="D56" s="14" t="s">
        <v>57</v>
      </c>
      <c r="E56" s="8">
        <v>161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19">
        <f>SUM(E56:J56)</f>
        <v>161</v>
      </c>
      <c r="L56" s="1"/>
      <c r="M56" s="1"/>
      <c r="N56" s="1"/>
    </row>
    <row r="57" spans="1:14" s="6" customFormat="1" x14ac:dyDescent="0.25">
      <c r="A57" s="18">
        <v>45944</v>
      </c>
      <c r="B57" s="14" t="s">
        <v>6</v>
      </c>
      <c r="C57" s="14" t="s">
        <v>108</v>
      </c>
      <c r="D57" s="14" t="s">
        <v>57</v>
      </c>
      <c r="E57" s="8">
        <v>239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19">
        <f>SUM(E57:J57)</f>
        <v>239</v>
      </c>
      <c r="L57" s="1"/>
      <c r="M57" s="1"/>
      <c r="N57" s="1"/>
    </row>
    <row r="58" spans="1:14" s="6" customFormat="1" ht="26.4" x14ac:dyDescent="0.25">
      <c r="A58" s="18">
        <v>45945</v>
      </c>
      <c r="B58" s="14" t="s">
        <v>9</v>
      </c>
      <c r="C58" s="14" t="s">
        <v>33</v>
      </c>
      <c r="D58" s="14" t="s">
        <v>38</v>
      </c>
      <c r="E58" s="9"/>
      <c r="F58" s="9">
        <v>746.34</v>
      </c>
      <c r="G58" s="9">
        <v>0</v>
      </c>
      <c r="H58" s="9">
        <v>0</v>
      </c>
      <c r="I58" s="9">
        <v>0</v>
      </c>
      <c r="J58" s="9">
        <v>0</v>
      </c>
      <c r="K58" s="20">
        <f>SUM(E58:J58)</f>
        <v>746.34</v>
      </c>
      <c r="L58" s="1"/>
      <c r="M58" s="1"/>
      <c r="N58" s="1"/>
    </row>
    <row r="59" spans="1:14" s="6" customFormat="1" ht="26.4" x14ac:dyDescent="0.25">
      <c r="A59" s="18">
        <v>45946</v>
      </c>
      <c r="B59" s="14" t="s">
        <v>63</v>
      </c>
      <c r="C59" s="14" t="s">
        <v>64</v>
      </c>
      <c r="D59" s="14" t="s">
        <v>62</v>
      </c>
      <c r="E59" s="9">
        <v>300.98</v>
      </c>
      <c r="F59" s="9">
        <v>121.34</v>
      </c>
      <c r="G59" s="9">
        <v>0</v>
      </c>
      <c r="H59" s="9">
        <v>0</v>
      </c>
      <c r="I59" s="9">
        <v>0</v>
      </c>
      <c r="J59" s="9">
        <v>75.5</v>
      </c>
      <c r="K59" s="20">
        <f>SUM(E59:J59)</f>
        <v>497.82000000000005</v>
      </c>
      <c r="L59" s="1"/>
      <c r="M59" s="1"/>
      <c r="N59" s="1"/>
    </row>
    <row r="60" spans="1:14" s="6" customFormat="1" ht="26.4" x14ac:dyDescent="0.25">
      <c r="A60" s="18">
        <v>45949</v>
      </c>
      <c r="B60" s="16" t="s">
        <v>27</v>
      </c>
      <c r="C60" s="14" t="s">
        <v>68</v>
      </c>
      <c r="D60" s="14" t="s">
        <v>67</v>
      </c>
      <c r="E60" s="9">
        <v>395.98</v>
      </c>
      <c r="F60" s="9">
        <v>110</v>
      </c>
      <c r="G60" s="9"/>
      <c r="H60" s="9"/>
      <c r="I60" s="9">
        <v>300</v>
      </c>
      <c r="J60" s="9"/>
      <c r="K60" s="20">
        <f>SUM(E60:J60)</f>
        <v>805.98</v>
      </c>
      <c r="L60" s="1"/>
      <c r="M60" s="1"/>
      <c r="N60" s="1"/>
    </row>
    <row r="61" spans="1:14" s="6" customFormat="1" ht="39.6" x14ac:dyDescent="0.25">
      <c r="A61" s="18">
        <v>45952</v>
      </c>
      <c r="B61" s="16" t="s">
        <v>89</v>
      </c>
      <c r="C61" s="14" t="s">
        <v>55</v>
      </c>
      <c r="D61" s="15" t="s">
        <v>59</v>
      </c>
      <c r="E61" s="9">
        <v>248.04</v>
      </c>
      <c r="F61" s="9">
        <v>343.49</v>
      </c>
      <c r="G61" s="9">
        <v>0</v>
      </c>
      <c r="H61" s="9">
        <v>0</v>
      </c>
      <c r="I61" s="9">
        <v>0</v>
      </c>
      <c r="J61" s="9">
        <v>0</v>
      </c>
      <c r="K61" s="20">
        <f>SUM(E61:J61)</f>
        <v>591.53</v>
      </c>
      <c r="L61" s="1"/>
      <c r="M61" s="1"/>
      <c r="N61" s="1"/>
    </row>
    <row r="62" spans="1:14" s="6" customFormat="1" ht="26.4" x14ac:dyDescent="0.25">
      <c r="A62" s="18">
        <v>45952</v>
      </c>
      <c r="B62" s="14" t="s">
        <v>15</v>
      </c>
      <c r="C62" s="14" t="s">
        <v>55</v>
      </c>
      <c r="D62" s="15" t="s">
        <v>69</v>
      </c>
      <c r="E62" s="9">
        <v>521.11</v>
      </c>
      <c r="F62" s="9">
        <v>128.69999999999999</v>
      </c>
      <c r="G62" s="9">
        <v>0</v>
      </c>
      <c r="H62" s="9">
        <v>0</v>
      </c>
      <c r="I62" s="9">
        <v>2.2000000000000002</v>
      </c>
      <c r="J62" s="9">
        <v>0</v>
      </c>
      <c r="K62" s="20">
        <f>SUM(E62:J62)</f>
        <v>652.01</v>
      </c>
      <c r="L62" s="1"/>
      <c r="M62" s="1"/>
      <c r="N62" s="1"/>
    </row>
    <row r="63" spans="1:14" s="6" customFormat="1" x14ac:dyDescent="0.25">
      <c r="A63" s="18">
        <v>45952</v>
      </c>
      <c r="B63" s="16" t="s">
        <v>6</v>
      </c>
      <c r="C63" s="14" t="s">
        <v>55</v>
      </c>
      <c r="D63" s="15" t="s">
        <v>69</v>
      </c>
      <c r="E63" s="9">
        <v>521.11</v>
      </c>
      <c r="F63" s="9">
        <v>128.69999999999999</v>
      </c>
      <c r="G63" s="9">
        <v>0</v>
      </c>
      <c r="H63" s="9">
        <v>0</v>
      </c>
      <c r="I63" s="9">
        <f>1277.46+2.2</f>
        <v>1279.6600000000001</v>
      </c>
      <c r="J63" s="9">
        <f>12.9+739.9+20.65</f>
        <v>773.44999999999993</v>
      </c>
      <c r="K63" s="20">
        <f>SUM(E63:J63)</f>
        <v>2702.92</v>
      </c>
      <c r="L63" s="1"/>
      <c r="M63" s="1"/>
      <c r="N63" s="1"/>
    </row>
    <row r="64" spans="1:14" s="6" customFormat="1" ht="26.4" x14ac:dyDescent="0.25">
      <c r="A64" s="18">
        <v>45952</v>
      </c>
      <c r="B64" s="14" t="s">
        <v>48</v>
      </c>
      <c r="C64" s="14" t="s">
        <v>50</v>
      </c>
      <c r="D64" s="15" t="s">
        <v>61</v>
      </c>
      <c r="E64" s="9">
        <f>106.05+98.99</f>
        <v>205.04</v>
      </c>
      <c r="F64" s="9">
        <v>273.5</v>
      </c>
      <c r="G64" s="9"/>
      <c r="H64" s="9"/>
      <c r="I64" s="9">
        <v>8.4499999999999993</v>
      </c>
      <c r="J64" s="9"/>
      <c r="K64" s="20">
        <f>SUM(E64:J64)</f>
        <v>486.98999999999995</v>
      </c>
      <c r="L64" s="1"/>
      <c r="M64" s="1"/>
      <c r="N64" s="1"/>
    </row>
    <row r="65" spans="1:14" s="6" customFormat="1" ht="26.4" x14ac:dyDescent="0.25">
      <c r="A65" s="18">
        <v>45952</v>
      </c>
      <c r="B65" s="14" t="s">
        <v>25</v>
      </c>
      <c r="C65" s="14" t="s">
        <v>13</v>
      </c>
      <c r="D65" s="15" t="s">
        <v>71</v>
      </c>
      <c r="E65" s="9">
        <v>7.9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20">
        <f>SUM(E65:J65)</f>
        <v>7.9</v>
      </c>
      <c r="L65" s="1"/>
      <c r="M65" s="1"/>
      <c r="N65" s="1"/>
    </row>
    <row r="66" spans="1:14" s="6" customFormat="1" ht="26.4" x14ac:dyDescent="0.25">
      <c r="A66" s="18">
        <v>45965</v>
      </c>
      <c r="B66" s="14" t="s">
        <v>98</v>
      </c>
      <c r="C66" s="14" t="s">
        <v>73</v>
      </c>
      <c r="D66" s="15" t="s">
        <v>72</v>
      </c>
      <c r="E66" s="9"/>
      <c r="F66" s="9">
        <v>241.83</v>
      </c>
      <c r="G66" s="9"/>
      <c r="H66" s="9"/>
      <c r="I66" s="9"/>
      <c r="J66" s="9"/>
      <c r="K66" s="20">
        <f>SUM(E66:J66)</f>
        <v>241.83</v>
      </c>
      <c r="L66" s="1"/>
      <c r="M66" s="1"/>
      <c r="N66" s="1"/>
    </row>
    <row r="67" spans="1:14" s="6" customFormat="1" ht="26.4" x14ac:dyDescent="0.25">
      <c r="A67" s="18">
        <v>45974</v>
      </c>
      <c r="B67" s="14" t="s">
        <v>12</v>
      </c>
      <c r="C67" s="14" t="s">
        <v>7</v>
      </c>
      <c r="D67" s="15" t="s">
        <v>75</v>
      </c>
      <c r="E67" s="9">
        <f>153.35+273.9+6.05-116.9</f>
        <v>316.39999999999998</v>
      </c>
      <c r="F67" s="9">
        <v>235.37</v>
      </c>
      <c r="G67" s="9">
        <v>0</v>
      </c>
      <c r="H67" s="9">
        <v>24.85</v>
      </c>
      <c r="I67" s="9">
        <v>0</v>
      </c>
      <c r="J67" s="9">
        <v>0</v>
      </c>
      <c r="K67" s="20">
        <f>SUM(E67:J67)</f>
        <v>576.62</v>
      </c>
      <c r="L67" s="1"/>
      <c r="M67" s="1"/>
      <c r="N67" s="1"/>
    </row>
    <row r="68" spans="1:14" s="6" customFormat="1" ht="39.6" x14ac:dyDescent="0.25">
      <c r="A68" s="18">
        <v>45978</v>
      </c>
      <c r="B68" s="14" t="s">
        <v>92</v>
      </c>
      <c r="C68" s="14" t="s">
        <v>53</v>
      </c>
      <c r="D68" s="15" t="s">
        <v>52</v>
      </c>
      <c r="E68" s="9">
        <f>208.3+1326.56+1088.46</f>
        <v>2623.3199999999997</v>
      </c>
      <c r="F68" s="9"/>
      <c r="G68" s="9">
        <v>365.4</v>
      </c>
      <c r="H68" s="9">
        <v>22.9</v>
      </c>
      <c r="I68" s="9">
        <v>0</v>
      </c>
      <c r="J68" s="9">
        <v>0</v>
      </c>
      <c r="K68" s="20">
        <f>SUM(E68:J68)</f>
        <v>3011.62</v>
      </c>
      <c r="L68" s="1"/>
      <c r="M68" s="1"/>
      <c r="N68" s="1"/>
    </row>
    <row r="69" spans="1:14" s="6" customFormat="1" ht="39.6" x14ac:dyDescent="0.25">
      <c r="A69" s="18">
        <v>45988</v>
      </c>
      <c r="B69" s="14" t="s">
        <v>12</v>
      </c>
      <c r="C69" s="14" t="s">
        <v>109</v>
      </c>
      <c r="D69" s="14" t="s">
        <v>76</v>
      </c>
      <c r="E69" s="9">
        <v>1971.29</v>
      </c>
      <c r="F69" s="9">
        <v>1690.37</v>
      </c>
      <c r="G69" s="9"/>
      <c r="H69" s="9"/>
      <c r="I69" s="9"/>
      <c r="J69" s="9"/>
      <c r="K69" s="20">
        <f>SUM(E69:J69)</f>
        <v>3661.66</v>
      </c>
      <c r="L69" s="1"/>
      <c r="M69" s="1"/>
      <c r="N69" s="1"/>
    </row>
    <row r="70" spans="1:14" s="6" customFormat="1" ht="66" x14ac:dyDescent="0.25">
      <c r="A70" s="18">
        <v>45989</v>
      </c>
      <c r="B70" s="14" t="s">
        <v>65</v>
      </c>
      <c r="C70" s="14" t="s">
        <v>110</v>
      </c>
      <c r="D70" s="14" t="s">
        <v>60</v>
      </c>
      <c r="E70" s="8">
        <v>414.76</v>
      </c>
      <c r="F70" s="8">
        <v>404.8</v>
      </c>
      <c r="G70" s="8"/>
      <c r="H70" s="8"/>
      <c r="I70" s="8"/>
      <c r="J70" s="8"/>
      <c r="K70" s="19">
        <f>E70+F70+G70+H70+I70+J70</f>
        <v>819.56</v>
      </c>
      <c r="L70" s="1"/>
      <c r="M70" s="1"/>
      <c r="N70" s="1"/>
    </row>
    <row r="71" spans="1:14" s="6" customFormat="1" ht="66" x14ac:dyDescent="0.25">
      <c r="A71" s="18">
        <v>45989</v>
      </c>
      <c r="B71" s="16" t="s">
        <v>35</v>
      </c>
      <c r="C71" s="14" t="s">
        <v>110</v>
      </c>
      <c r="D71" s="14" t="s">
        <v>60</v>
      </c>
      <c r="E71" s="8">
        <v>414.76</v>
      </c>
      <c r="F71" s="8">
        <v>404.8</v>
      </c>
      <c r="G71" s="8"/>
      <c r="H71" s="8"/>
      <c r="I71" s="8"/>
      <c r="J71" s="8"/>
      <c r="K71" s="19">
        <f>E71+F71+G71+H71+I71+J71</f>
        <v>819.56</v>
      </c>
      <c r="L71" s="1"/>
      <c r="M71" s="1"/>
      <c r="N71" s="1"/>
    </row>
    <row r="72" spans="1:14" s="6" customFormat="1" ht="66" x14ac:dyDescent="0.25">
      <c r="A72" s="18">
        <v>45989</v>
      </c>
      <c r="B72" s="16" t="s">
        <v>91</v>
      </c>
      <c r="C72" s="14" t="s">
        <v>110</v>
      </c>
      <c r="D72" s="14" t="s">
        <v>60</v>
      </c>
      <c r="E72" s="8">
        <v>414.76</v>
      </c>
      <c r="F72" s="8">
        <v>404.8</v>
      </c>
      <c r="G72" s="8"/>
      <c r="H72" s="8"/>
      <c r="I72" s="8"/>
      <c r="J72" s="8"/>
      <c r="K72" s="19">
        <f>E72+F72+G72+H72+I72+J72</f>
        <v>819.56</v>
      </c>
      <c r="L72" s="1"/>
      <c r="M72" s="1"/>
      <c r="N72" s="1"/>
    </row>
    <row r="73" spans="1:14" s="6" customFormat="1" ht="66" x14ac:dyDescent="0.25">
      <c r="A73" s="18">
        <v>45989</v>
      </c>
      <c r="B73" s="14" t="s">
        <v>90</v>
      </c>
      <c r="C73" s="14" t="s">
        <v>110</v>
      </c>
      <c r="D73" s="14" t="s">
        <v>60</v>
      </c>
      <c r="E73" s="9">
        <v>414.76</v>
      </c>
      <c r="F73" s="9">
        <v>404.8</v>
      </c>
      <c r="G73" s="9"/>
      <c r="H73" s="9"/>
      <c r="I73" s="9"/>
      <c r="J73" s="9"/>
      <c r="K73" s="19">
        <f>E73+F73+G73+H73+I73+J73</f>
        <v>819.56</v>
      </c>
      <c r="L73" s="1"/>
      <c r="M73" s="1"/>
      <c r="N73" s="1"/>
    </row>
    <row r="74" spans="1:14" s="6" customFormat="1" ht="66" x14ac:dyDescent="0.25">
      <c r="A74" s="18">
        <v>45989</v>
      </c>
      <c r="B74" s="14" t="s">
        <v>96</v>
      </c>
      <c r="C74" s="14" t="s">
        <v>110</v>
      </c>
      <c r="D74" s="14" t="s">
        <v>60</v>
      </c>
      <c r="E74" s="9">
        <v>414.76</v>
      </c>
      <c r="F74" s="9">
        <v>484.8</v>
      </c>
      <c r="G74" s="9"/>
      <c r="H74" s="9"/>
      <c r="I74" s="9"/>
      <c r="J74" s="9"/>
      <c r="K74" s="19">
        <f>E74+F74+G74+H74+I74+J74</f>
        <v>899.56</v>
      </c>
      <c r="L74" s="1"/>
      <c r="M74" s="1"/>
      <c r="N74" s="1"/>
    </row>
    <row r="75" spans="1:14" s="6" customFormat="1" x14ac:dyDescent="0.25">
      <c r="A75" s="18">
        <v>45991</v>
      </c>
      <c r="B75" s="14" t="s">
        <v>40</v>
      </c>
      <c r="C75" s="14" t="s">
        <v>7</v>
      </c>
      <c r="D75" s="14" t="s">
        <v>66</v>
      </c>
      <c r="E75" s="9">
        <v>201.85</v>
      </c>
      <c r="F75" s="9">
        <v>209.7</v>
      </c>
      <c r="G75" s="9"/>
      <c r="H75" s="9"/>
      <c r="I75" s="9"/>
      <c r="J75" s="9"/>
      <c r="K75" s="19">
        <f>SUM(E75:J75)</f>
        <v>411.54999999999995</v>
      </c>
      <c r="L75" s="1"/>
      <c r="M75" s="1"/>
      <c r="N75" s="1"/>
    </row>
    <row r="76" spans="1:14" ht="39.6" x14ac:dyDescent="0.25">
      <c r="A76" s="18">
        <v>45992</v>
      </c>
      <c r="B76" s="14" t="s">
        <v>80</v>
      </c>
      <c r="C76" s="14" t="s">
        <v>111</v>
      </c>
      <c r="D76" s="14" t="s">
        <v>79</v>
      </c>
      <c r="E76" s="8">
        <v>139.30000000000001</v>
      </c>
      <c r="F76" s="8">
        <v>374.91</v>
      </c>
      <c r="G76" s="8"/>
      <c r="H76" s="8"/>
      <c r="I76" s="8"/>
      <c r="J76" s="8"/>
      <c r="K76" s="19">
        <f>SUM(E76:J76)</f>
        <v>514.21</v>
      </c>
    </row>
    <row r="77" spans="1:14" ht="26.4" x14ac:dyDescent="0.25">
      <c r="A77" s="18">
        <v>45994</v>
      </c>
      <c r="B77" s="14" t="s">
        <v>15</v>
      </c>
      <c r="C77" s="14" t="s">
        <v>7</v>
      </c>
      <c r="D77" s="14" t="s">
        <v>81</v>
      </c>
      <c r="E77" s="8">
        <v>297.79000000000002</v>
      </c>
      <c r="F77" s="8">
        <v>253.41</v>
      </c>
      <c r="G77" s="8">
        <v>0</v>
      </c>
      <c r="H77" s="8">
        <v>0</v>
      </c>
      <c r="I77" s="8">
        <v>0</v>
      </c>
      <c r="J77" s="8"/>
      <c r="K77" s="19">
        <f>SUM(E77:J77)</f>
        <v>551.20000000000005</v>
      </c>
    </row>
    <row r="78" spans="1:14" x14ac:dyDescent="0.25">
      <c r="A78" s="18">
        <v>45994</v>
      </c>
      <c r="B78" s="14" t="s">
        <v>6</v>
      </c>
      <c r="C78" s="14" t="s">
        <v>7</v>
      </c>
      <c r="D78" s="14" t="s">
        <v>81</v>
      </c>
      <c r="E78" s="8">
        <v>297.79000000000002</v>
      </c>
      <c r="F78" s="8">
        <v>253.41</v>
      </c>
      <c r="G78" s="8">
        <v>0</v>
      </c>
      <c r="H78" s="8">
        <v>0</v>
      </c>
      <c r="I78" s="8">
        <f>808.71+79.66</f>
        <v>888.37</v>
      </c>
      <c r="J78" s="8"/>
      <c r="K78" s="19">
        <f>SUM(E78:J78)</f>
        <v>1439.5700000000002</v>
      </c>
    </row>
    <row r="79" spans="1:14" ht="66" x14ac:dyDescent="0.25">
      <c r="A79" s="18">
        <v>46000</v>
      </c>
      <c r="B79" s="14" t="s">
        <v>78</v>
      </c>
      <c r="C79" s="14" t="s">
        <v>112</v>
      </c>
      <c r="D79" s="14" t="s">
        <v>77</v>
      </c>
      <c r="E79" s="8">
        <v>134.05000000000001</v>
      </c>
      <c r="F79" s="8">
        <v>0</v>
      </c>
      <c r="G79" s="8"/>
      <c r="H79" s="8"/>
      <c r="I79" s="8"/>
      <c r="J79" s="8"/>
      <c r="K79" s="19">
        <f>SUM(E79:J79)</f>
        <v>134.05000000000001</v>
      </c>
    </row>
    <row r="80" spans="1:14" ht="66" x14ac:dyDescent="0.25">
      <c r="A80" s="18">
        <v>46000</v>
      </c>
      <c r="B80" s="14" t="s">
        <v>115</v>
      </c>
      <c r="C80" s="14" t="s">
        <v>112</v>
      </c>
      <c r="D80" s="14" t="s">
        <v>77</v>
      </c>
      <c r="E80" s="8">
        <v>134.05000000000001</v>
      </c>
      <c r="F80" s="8">
        <v>0</v>
      </c>
      <c r="G80" s="8"/>
      <c r="H80" s="8"/>
      <c r="I80" s="8"/>
      <c r="J80" s="8"/>
      <c r="K80" s="19">
        <f>SUM(E80:J80)</f>
        <v>134.05000000000001</v>
      </c>
    </row>
    <row r="81" spans="1:11" x14ac:dyDescent="0.25">
      <c r="A81" s="21">
        <v>46042</v>
      </c>
      <c r="B81" s="14" t="s">
        <v>10</v>
      </c>
      <c r="C81" s="14" t="s">
        <v>7</v>
      </c>
      <c r="D81" s="14" t="s">
        <v>74</v>
      </c>
      <c r="E81" s="8">
        <v>125.79</v>
      </c>
      <c r="F81" s="8">
        <v>715</v>
      </c>
      <c r="G81" s="8"/>
      <c r="H81" s="8"/>
      <c r="I81" s="8"/>
      <c r="J81" s="8"/>
      <c r="K81" s="19">
        <f>SUM(E81:J81)</f>
        <v>840.79</v>
      </c>
    </row>
    <row r="82" spans="1:11" ht="26.4" x14ac:dyDescent="0.25">
      <c r="A82" s="21">
        <v>46042</v>
      </c>
      <c r="B82" s="14" t="s">
        <v>94</v>
      </c>
      <c r="C82" s="14" t="s">
        <v>7</v>
      </c>
      <c r="D82" s="14" t="s">
        <v>74</v>
      </c>
      <c r="E82" s="8">
        <f>134.84+72.97-70.55</f>
        <v>137.26</v>
      </c>
      <c r="F82" s="8"/>
      <c r="G82" s="8"/>
      <c r="H82" s="8"/>
      <c r="I82" s="8"/>
      <c r="J82" s="8"/>
      <c r="K82" s="19">
        <f>SUM(E82:J82)</f>
        <v>137.26</v>
      </c>
    </row>
    <row r="83" spans="1:11" ht="26.4" x14ac:dyDescent="0.25">
      <c r="A83" s="21">
        <v>46043</v>
      </c>
      <c r="B83" s="14" t="s">
        <v>15</v>
      </c>
      <c r="C83" s="14" t="s">
        <v>7</v>
      </c>
      <c r="D83" s="14" t="s">
        <v>82</v>
      </c>
      <c r="E83" s="8">
        <v>258.7</v>
      </c>
      <c r="F83" s="8">
        <v>516.86</v>
      </c>
      <c r="G83" s="8">
        <v>0</v>
      </c>
      <c r="H83" s="8">
        <v>0</v>
      </c>
      <c r="I83" s="8"/>
      <c r="J83" s="8"/>
      <c r="K83" s="19">
        <f>SUM(E83:J83)</f>
        <v>775.56</v>
      </c>
    </row>
    <row r="84" spans="1:11" x14ac:dyDescent="0.25">
      <c r="A84" s="21">
        <v>46043</v>
      </c>
      <c r="B84" s="14" t="s">
        <v>6</v>
      </c>
      <c r="C84" s="14" t="s">
        <v>7</v>
      </c>
      <c r="D84" s="14" t="s">
        <v>82</v>
      </c>
      <c r="E84" s="9">
        <v>258.7</v>
      </c>
      <c r="F84" s="9">
        <v>516.86</v>
      </c>
      <c r="G84" s="9">
        <v>0</v>
      </c>
      <c r="H84" s="9">
        <v>0</v>
      </c>
      <c r="I84" s="9"/>
      <c r="J84" s="9"/>
      <c r="K84" s="20">
        <f>SUM(E84:J84)</f>
        <v>775.56</v>
      </c>
    </row>
  </sheetData>
  <autoFilter ref="A3:K84" xr:uid="{96A9B994-EDB9-47E4-B083-97E1A065F235}"/>
  <sortState xmlns:xlrd2="http://schemas.microsoft.com/office/spreadsheetml/2017/richdata2" ref="A4:K84">
    <sortCondition ref="A4:A84"/>
    <sortCondition ref="C4:C84"/>
    <sortCondition ref="B4:B84"/>
  </sortState>
  <mergeCells count="2">
    <mergeCell ref="A1:K1"/>
    <mergeCell ref="A2:K2"/>
  </mergeCells>
  <pageMargins left="0" right="0" top="0.47244094488188981" bottom="0" header="0.27559055118110237" footer="0.15748031496062992"/>
  <pageSetup paperSize="9" scale="75" orientation="landscape" r:id="rId1"/>
  <headerFooter alignWithMargins="0">
    <oddFooter>&amp;R&amp;D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Total </vt:lpstr>
      <vt:lpstr>'Total '!Títols_per_imprimir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pazosprs</dc:creator>
  <cp:lastModifiedBy>DOMENECH SERRANO, MARIANO</cp:lastModifiedBy>
  <cp:lastPrinted>2024-12-10T09:43:17Z</cp:lastPrinted>
  <dcterms:created xsi:type="dcterms:W3CDTF">2010-05-31T10:50:15Z</dcterms:created>
  <dcterms:modified xsi:type="dcterms:W3CDTF">2026-09-10T13:02:36Z</dcterms:modified>
</cp:coreProperties>
</file>